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V:\GELIC\COLIC\PASTAS COLIC\2021\02 - Licitações - Modalidades\Pregão\PE 09.2021 - TERCEIRIZAÇÃO DE SERVIÇOS\Edital e Anexos. ZIP\"/>
    </mc:Choice>
  </mc:AlternateContent>
  <xr:revisionPtr revIDLastSave="0" documentId="8_{7A90F940-CD2D-4799-B953-2F1BCA905C92}" xr6:coauthVersionLast="45" xr6:coauthVersionMax="45" xr10:uidLastSave="{00000000-0000-0000-0000-000000000000}"/>
  <bookViews>
    <workbookView xWindow="-120" yWindow="-120" windowWidth="29040" windowHeight="15840" tabRatio="710" xr2:uid="{00000000-000D-0000-FFFF-FFFF00000000}"/>
  </bookViews>
  <sheets>
    <sheet name="Valor_Estimado" sheetId="4" r:id="rId1"/>
  </sheets>
  <definedNames>
    <definedName name="_xlnm._FilterDatabase" localSheetId="0" hidden="1">Valor_Estimado!$B$8:$AU$8</definedName>
    <definedName name="_xlnm.Print_Area" localSheetId="0">Valor_Estimado!$B$1:$AV$8</definedName>
    <definedName name="_xlnm.Print_Titles" localSheetId="0">Valor_Estimado!$8:$8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V15" i="4" l="1"/>
  <c r="AV16" i="4"/>
  <c r="AQ9" i="4" l="1"/>
  <c r="AS9" i="4" s="1"/>
  <c r="AQ13" i="4"/>
  <c r="AS13" i="4" s="1"/>
  <c r="AQ12" i="4"/>
  <c r="AS12" i="4" s="1"/>
  <c r="AQ11" i="4"/>
  <c r="AS11" i="4" s="1"/>
  <c r="AQ10" i="4"/>
  <c r="AS10" i="4" s="1"/>
  <c r="AR10" i="4" l="1"/>
  <c r="AP10" i="4" s="1"/>
  <c r="AR11" i="4"/>
  <c r="Z10" i="4"/>
  <c r="AA10" i="4"/>
  <c r="AB10" i="4"/>
  <c r="AC10" i="4"/>
  <c r="AD10" i="4"/>
  <c r="AE10" i="4"/>
  <c r="AF10" i="4"/>
  <c r="AG10" i="4"/>
  <c r="AH10" i="4"/>
  <c r="AI10" i="4"/>
  <c r="AJ10" i="4"/>
  <c r="AK10" i="4"/>
  <c r="AL10" i="4"/>
  <c r="AM10" i="4"/>
  <c r="AN10" i="4"/>
  <c r="AO10" i="4"/>
  <c r="AR12" i="4"/>
  <c r="AR13" i="4"/>
  <c r="AR9" i="4"/>
  <c r="AI9" i="4" s="1"/>
  <c r="AP13" i="4" l="1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AA9" i="4"/>
  <c r="AT10" i="4"/>
  <c r="AU10" i="4"/>
  <c r="AV10" i="4" s="1"/>
  <c r="AC9" i="4"/>
  <c r="AM9" i="4"/>
  <c r="AO9" i="4"/>
  <c r="AD9" i="4"/>
  <c r="AP12" i="4"/>
  <c r="AO12" i="4"/>
  <c r="AN12" i="4"/>
  <c r="AM12" i="4"/>
  <c r="AL12" i="4"/>
  <c r="AJ12" i="4"/>
  <c r="AI12" i="4"/>
  <c r="AG12" i="4"/>
  <c r="AE12" i="4"/>
  <c r="AC12" i="4"/>
  <c r="AB12" i="4"/>
  <c r="Z12" i="4"/>
  <c r="AK12" i="4"/>
  <c r="AH12" i="4"/>
  <c r="AF12" i="4"/>
  <c r="AD12" i="4"/>
  <c r="AA12" i="4"/>
  <c r="AN9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AB9" i="4"/>
  <c r="AH9" i="4"/>
  <c r="AF9" i="4"/>
  <c r="AG9" i="4"/>
  <c r="AL9" i="4"/>
  <c r="AE9" i="4"/>
  <c r="AJ9" i="4"/>
  <c r="AK9" i="4"/>
  <c r="AP9" i="4"/>
  <c r="Z9" i="4"/>
  <c r="AU12" i="4" l="1"/>
  <c r="AV12" i="4" s="1"/>
  <c r="AT12" i="4"/>
  <c r="AU11" i="4"/>
  <c r="AV11" i="4" s="1"/>
  <c r="AT11" i="4"/>
  <c r="AU13" i="4"/>
  <c r="AV13" i="4" s="1"/>
  <c r="AT13" i="4"/>
  <c r="AU9" i="4"/>
  <c r="AV9" i="4" s="1"/>
  <c r="AT9" i="4"/>
</calcChain>
</file>

<file path=xl/sharedStrings.xml><?xml version="1.0" encoding="utf-8"?>
<sst xmlns="http://schemas.openxmlformats.org/spreadsheetml/2006/main" count="74" uniqueCount="72">
  <si>
    <t>ITEM</t>
  </si>
  <si>
    <t>DESCRIÇÃO</t>
  </si>
  <si>
    <t>Teste lógico 1</t>
  </si>
  <si>
    <t>Teste lógico 2</t>
  </si>
  <si>
    <t>Teste lógico 3</t>
  </si>
  <si>
    <t>MEDIANA FINAL</t>
  </si>
  <si>
    <t>MÉDIA FINAL</t>
  </si>
  <si>
    <t>MEDIANA (para o cálculo dos valores discrepantes)</t>
  </si>
  <si>
    <t>MÍNIMO                                 (-50%)</t>
  </si>
  <si>
    <t>MÁXIMO             (+50%)</t>
  </si>
  <si>
    <t>QTD.</t>
  </si>
  <si>
    <t>MAPA COMPARATIVO DE PREÇOS (Memória de Cálculo)</t>
  </si>
  <si>
    <t>Empresa de Planejamento e Logística - EPL</t>
  </si>
  <si>
    <t>Teste lógico 4</t>
  </si>
  <si>
    <t>Teste lógico 5</t>
  </si>
  <si>
    <t>Teste lógico 6</t>
  </si>
  <si>
    <t>Teste lógico 7</t>
  </si>
  <si>
    <t>Teste lógico 8</t>
  </si>
  <si>
    <t>Teste lógico 9</t>
  </si>
  <si>
    <t>Teste lógico 10</t>
  </si>
  <si>
    <t>Teste lógico 11</t>
  </si>
  <si>
    <t>Legenda:</t>
  </si>
  <si>
    <t>(*)</t>
  </si>
  <si>
    <r>
      <t xml:space="preserve">Fontes consultadas: </t>
    </r>
    <r>
      <rPr>
        <sz val="18"/>
        <color theme="1"/>
        <rFont val="Calibri"/>
        <family val="2"/>
        <scheme val="minor"/>
      </rPr>
      <t>Contratações similares da Administração Pública (Comprasnet) e Pesquisa direta com fornecedores</t>
    </r>
  </si>
  <si>
    <t>Pesquisa direta com fornecedores</t>
  </si>
  <si>
    <t>Tribunal Superior do Trabalho 18ª Região (Pregão nº 29/2020)</t>
  </si>
  <si>
    <t>Encarregado Geral</t>
  </si>
  <si>
    <t>Copeira</t>
  </si>
  <si>
    <t>Garçom</t>
  </si>
  <si>
    <t>Recepcionista</t>
  </si>
  <si>
    <t>Mark Building Gerenciamento Predial</t>
  </si>
  <si>
    <t>RDJ Assessoria e Gestão Empresarial</t>
  </si>
  <si>
    <t>IPHAN (PE nº  01/2021)</t>
  </si>
  <si>
    <t>Telebrás (PE nº 3/2021)</t>
  </si>
  <si>
    <t>Ministério do Turismo (PE nº 4/2021)</t>
  </si>
  <si>
    <t>Conselho Nacional de Justiça (PE nº 9/2021)</t>
  </si>
  <si>
    <r>
      <t xml:space="preserve">Agente responsável pela pesquisa: </t>
    </r>
    <r>
      <rPr>
        <sz val="18"/>
        <color theme="1"/>
        <rFont val="Calibri"/>
        <family val="2"/>
        <scheme val="minor"/>
      </rPr>
      <t>Lívia Cristina Oliveira de Souza e Ana Lilia Lima dos Santos</t>
    </r>
  </si>
  <si>
    <t>Ministério do Planejamento, Desenv. e Gestão (PE nº 10/2020)</t>
  </si>
  <si>
    <t>Academia Nacional de Polícia (PE nº 13/2020)</t>
  </si>
  <si>
    <t>Câmara dos Deputados (PE nº 23/2021)</t>
  </si>
  <si>
    <t>Agência Nacional de Águas (PE nº 28/2020)</t>
  </si>
  <si>
    <t>Telebrás (PE nº 28/2020)</t>
  </si>
  <si>
    <t>Conselho Nacional do MPU (PE nº 38/2020)</t>
  </si>
  <si>
    <t>Empresa de Tecnologia e Informações da Previdência Social (PE nº 127/2021)</t>
  </si>
  <si>
    <t>Ministério da Infraestrutura (PE nº 472/2020)</t>
  </si>
  <si>
    <t>Eletronorte (PE nº 36227/2021)</t>
  </si>
  <si>
    <t>ANEEL (PE nº 12/2020)</t>
  </si>
  <si>
    <t>CBO</t>
  </si>
  <si>
    <t>7832-10</t>
  </si>
  <si>
    <t>5134-25</t>
  </si>
  <si>
    <t>5134-05</t>
  </si>
  <si>
    <t>4221-05</t>
  </si>
  <si>
    <t>Teste lógico 12</t>
  </si>
  <si>
    <t>Teste lógico 13</t>
  </si>
  <si>
    <t>Teste lógico 14</t>
  </si>
  <si>
    <t>Teste lógico 15</t>
  </si>
  <si>
    <t>Teste lógico 16</t>
  </si>
  <si>
    <t>Teste lógico 17</t>
  </si>
  <si>
    <t>VALOR MENSAL ESTIMADO</t>
  </si>
  <si>
    <t>VALOR ANUAL ESTIMADO</t>
  </si>
  <si>
    <t>DATA DE HOMOLOGAÇÃO OU DATA DA PROPOSTA</t>
  </si>
  <si>
    <t>*</t>
  </si>
  <si>
    <t>Os itens destacados de vermelho foram exluídos do valor estimado consolidado, haja vista que estão discrepantes do valor de mercado.</t>
  </si>
  <si>
    <t>Série de Preços Coletados</t>
  </si>
  <si>
    <t>Método estatístico aplicado para definição do valor</t>
  </si>
  <si>
    <t>4101-05</t>
  </si>
  <si>
    <t>Carregador - Estiva</t>
  </si>
  <si>
    <t>VALOR TOTAL MENSAL ESTIMADO (POSTO)</t>
  </si>
  <si>
    <r>
      <t xml:space="preserve">Descrição do Objeto: </t>
    </r>
    <r>
      <rPr>
        <sz val="18"/>
        <color theme="1"/>
        <rFont val="Calibri"/>
        <family val="2"/>
        <scheme val="minor"/>
      </rPr>
      <t>Contratação de serviços de Copeira, Garçom, Recepcionista, Carregador e Encarregado Geral</t>
    </r>
  </si>
  <si>
    <t>Pesquisa em Contratações Similares</t>
  </si>
  <si>
    <t>Real JG</t>
  </si>
  <si>
    <t>Grupo 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</si>
</sst>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Times New Roman"/>
      <family val="1"/>
    </font>
    <font>
      <sz val="14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2" tint="-0.499984740745262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</font>
    <font>
      <b/>
      <sz val="18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7CE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9" borderId="0" applyNumberFormat="0" applyBorder="0" applyAlignment="0" applyProtection="0"/>
  </cellStyleXfs>
  <cellXfs count="10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5" fillId="0" borderId="0" xfId="0" applyFont="1"/>
    <xf numFmtId="0" fontId="0" fillId="0" borderId="4" xfId="0" applyBorder="1"/>
    <xf numFmtId="0" fontId="9" fillId="0" borderId="0" xfId="0" applyFont="1" applyAlignment="1">
      <alignment horizontal="left" vertical="top" wrapText="1"/>
    </xf>
    <xf numFmtId="2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4" fontId="3" fillId="0" borderId="0" xfId="0" applyNumberFormat="1" applyFont="1" applyAlignment="1">
      <alignment vertical="center"/>
    </xf>
    <xf numFmtId="44" fontId="0" fillId="0" borderId="0" xfId="0" applyNumberFormat="1" applyAlignment="1">
      <alignment vertical="center"/>
    </xf>
    <xf numFmtId="0" fontId="0" fillId="0" borderId="3" xfId="0" applyBorder="1"/>
    <xf numFmtId="0" fontId="0" fillId="0" borderId="0" xfId="0" applyFill="1"/>
    <xf numFmtId="0" fontId="1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19" fillId="0" borderId="2" xfId="0" applyFont="1" applyFill="1" applyBorder="1"/>
    <xf numFmtId="3" fontId="3" fillId="2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/>
    </xf>
    <xf numFmtId="3" fontId="3" fillId="2" borderId="8" xfId="0" applyNumberFormat="1" applyFont="1" applyFill="1" applyBorder="1" applyAlignment="1">
      <alignment horizontal="center" vertical="center" wrapText="1"/>
    </xf>
    <xf numFmtId="44" fontId="3" fillId="5" borderId="15" xfId="1" applyFont="1" applyFill="1" applyBorder="1" applyAlignment="1">
      <alignment vertical="center" wrapText="1"/>
    </xf>
    <xf numFmtId="44" fontId="3" fillId="0" borderId="15" xfId="1" applyFont="1" applyFill="1" applyBorder="1" applyAlignment="1">
      <alignment horizontal="center" vertical="center" wrapText="1"/>
    </xf>
    <xf numFmtId="8" fontId="3" fillId="0" borderId="15" xfId="1" applyNumberFormat="1" applyFont="1" applyFill="1" applyBorder="1" applyAlignment="1">
      <alignment horizontal="center" vertical="center" wrapText="1"/>
    </xf>
    <xf numFmtId="44" fontId="3" fillId="5" borderId="18" xfId="1" applyFont="1" applyFill="1" applyBorder="1" applyAlignment="1">
      <alignment vertical="center" wrapText="1"/>
    </xf>
    <xf numFmtId="44" fontId="3" fillId="5" borderId="19" xfId="1" applyFont="1" applyFill="1" applyBorder="1" applyAlignment="1">
      <alignment vertical="center" wrapText="1"/>
    </xf>
    <xf numFmtId="44" fontId="3" fillId="5" borderId="20" xfId="1" applyFont="1" applyFill="1" applyBorder="1" applyAlignment="1">
      <alignment vertical="center" wrapText="1"/>
    </xf>
    <xf numFmtId="44" fontId="3" fillId="0" borderId="18" xfId="1" applyFont="1" applyFill="1" applyBorder="1" applyAlignment="1">
      <alignment horizontal="center" vertical="center" wrapText="1"/>
    </xf>
    <xf numFmtId="0" fontId="0" fillId="0" borderId="0" xfId="0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6" fillId="0" borderId="1" xfId="1" applyNumberFormat="1" applyFont="1" applyFill="1" applyBorder="1" applyAlignment="1">
      <alignment horizontal="center" vertical="center" wrapText="1"/>
    </xf>
    <xf numFmtId="44" fontId="3" fillId="0" borderId="23" xfId="1" applyFont="1" applyBorder="1" applyAlignment="1">
      <alignment vertical="center"/>
    </xf>
    <xf numFmtId="8" fontId="3" fillId="0" borderId="23" xfId="1" applyNumberFormat="1" applyFont="1" applyBorder="1" applyAlignment="1">
      <alignment vertical="center"/>
    </xf>
    <xf numFmtId="8" fontId="3" fillId="0" borderId="23" xfId="2" applyNumberFormat="1" applyFont="1" applyBorder="1" applyAlignment="1">
      <alignment horizontal="center" vertical="center"/>
    </xf>
    <xf numFmtId="14" fontId="9" fillId="0" borderId="22" xfId="0" applyNumberFormat="1" applyFont="1" applyBorder="1" applyAlignment="1">
      <alignment horizontal="center" vertical="center" wrapText="1"/>
    </xf>
    <xf numFmtId="14" fontId="9" fillId="0" borderId="16" xfId="0" applyNumberFormat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44" fontId="3" fillId="0" borderId="5" xfId="1" applyFont="1" applyBorder="1" applyAlignment="1">
      <alignment vertical="center"/>
    </xf>
    <xf numFmtId="8" fontId="3" fillId="0" borderId="26" xfId="1" applyNumberFormat="1" applyFont="1" applyBorder="1" applyAlignment="1">
      <alignment vertical="center"/>
    </xf>
    <xf numFmtId="8" fontId="3" fillId="0" borderId="26" xfId="2" applyNumberFormat="1" applyFont="1" applyBorder="1" applyAlignment="1">
      <alignment horizontal="center" vertical="center"/>
    </xf>
    <xf numFmtId="0" fontId="5" fillId="0" borderId="0" xfId="0" applyFont="1" applyFill="1"/>
    <xf numFmtId="0" fontId="11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14" fontId="8" fillId="0" borderId="25" xfId="0" applyNumberFormat="1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4" fontId="2" fillId="3" borderId="24" xfId="1" applyFont="1" applyFill="1" applyBorder="1" applyAlignment="1">
      <alignment horizontal="center" vertical="center"/>
    </xf>
    <xf numFmtId="44" fontId="2" fillId="3" borderId="27" xfId="1" applyFont="1" applyFill="1" applyBorder="1" applyAlignment="1">
      <alignment horizontal="center" vertical="center"/>
    </xf>
    <xf numFmtId="44" fontId="21" fillId="3" borderId="2" xfId="0" applyNumberFormat="1" applyFont="1" applyFill="1" applyBorder="1"/>
    <xf numFmtId="0" fontId="23" fillId="9" borderId="0" xfId="3" applyAlignment="1">
      <alignment horizontal="center" vertical="center"/>
    </xf>
    <xf numFmtId="0" fontId="24" fillId="3" borderId="11" xfId="0" applyFont="1" applyFill="1" applyBorder="1" applyAlignment="1">
      <alignment horizontal="center" vertical="center" wrapText="1"/>
    </xf>
    <xf numFmtId="0" fontId="24" fillId="3" borderId="28" xfId="0" applyFont="1" applyFill="1" applyBorder="1" applyAlignment="1">
      <alignment horizontal="center" vertical="center" wrapText="1"/>
    </xf>
    <xf numFmtId="0" fontId="13" fillId="4" borderId="0" xfId="0" applyFont="1" applyFill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24" fillId="7" borderId="8" xfId="0" applyFont="1" applyFill="1" applyBorder="1" applyAlignment="1">
      <alignment horizontal="center" vertical="center" wrapText="1"/>
    </xf>
    <xf numFmtId="0" fontId="24" fillId="7" borderId="9" xfId="0" applyFont="1" applyFill="1" applyBorder="1" applyAlignment="1">
      <alignment horizontal="center" vertical="center" wrapText="1"/>
    </xf>
    <xf numFmtId="0" fontId="24" fillId="7" borderId="29" xfId="0" applyFont="1" applyFill="1" applyBorder="1" applyAlignment="1">
      <alignment horizontal="center" vertical="center" wrapText="1"/>
    </xf>
    <xf numFmtId="0" fontId="24" fillId="8" borderId="8" xfId="0" applyFont="1" applyFill="1" applyBorder="1" applyAlignment="1">
      <alignment horizontal="center" vertical="center" wrapText="1"/>
    </xf>
    <xf numFmtId="0" fontId="24" fillId="8" borderId="9" xfId="0" applyFont="1" applyFill="1" applyBorder="1" applyAlignment="1">
      <alignment horizontal="center" vertical="center" wrapText="1"/>
    </xf>
    <xf numFmtId="0" fontId="24" fillId="8" borderId="7" xfId="0" applyFont="1" applyFill="1" applyBorder="1" applyAlignment="1">
      <alignment horizontal="center" vertical="center" wrapText="1"/>
    </xf>
    <xf numFmtId="0" fontId="22" fillId="3" borderId="5" xfId="0" applyFont="1" applyFill="1" applyBorder="1" applyAlignment="1">
      <alignment horizontal="center" vertical="center" textRotation="90" wrapText="1"/>
    </xf>
    <xf numFmtId="0" fontId="22" fillId="3" borderId="17" xfId="0" applyFont="1" applyFill="1" applyBorder="1" applyAlignment="1">
      <alignment horizontal="center" vertical="center" textRotation="90" wrapText="1"/>
    </xf>
    <xf numFmtId="0" fontId="22" fillId="3" borderId="6" xfId="0" applyFont="1" applyFill="1" applyBorder="1" applyAlignment="1">
      <alignment horizontal="center" vertical="center" textRotation="90" wrapText="1"/>
    </xf>
    <xf numFmtId="0" fontId="20" fillId="0" borderId="8" xfId="0" applyFont="1" applyFill="1" applyBorder="1" applyAlignment="1">
      <alignment horizontal="right" vertical="center"/>
    </xf>
    <xf numFmtId="0" fontId="20" fillId="0" borderId="9" xfId="0" applyFont="1" applyFill="1" applyBorder="1" applyAlignment="1">
      <alignment horizontal="right" vertical="center"/>
    </xf>
    <xf numFmtId="0" fontId="20" fillId="0" borderId="7" xfId="0" applyFont="1" applyFill="1" applyBorder="1" applyAlignment="1">
      <alignment horizontal="right" vertical="center"/>
    </xf>
    <xf numFmtId="0" fontId="24" fillId="6" borderId="21" xfId="0" applyFont="1" applyFill="1" applyBorder="1" applyAlignment="1">
      <alignment horizontal="center" vertical="center" wrapText="1"/>
    </xf>
    <xf numFmtId="0" fontId="24" fillId="6" borderId="14" xfId="0" applyFont="1" applyFill="1" applyBorder="1" applyAlignment="1">
      <alignment horizontal="center" vertical="center" wrapText="1"/>
    </xf>
    <xf numFmtId="0" fontId="24" fillId="6" borderId="1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8" fillId="4" borderId="8" xfId="0" applyFont="1" applyFill="1" applyBorder="1" applyAlignment="1">
      <alignment horizontal="center" vertical="center" wrapText="1"/>
    </xf>
    <xf numFmtId="0" fontId="18" fillId="4" borderId="9" xfId="0" applyFont="1" applyFill="1" applyBorder="1" applyAlignment="1">
      <alignment horizontal="center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right" vertical="center"/>
    </xf>
    <xf numFmtId="0" fontId="20" fillId="3" borderId="6" xfId="0" applyFont="1" applyFill="1" applyBorder="1" applyAlignment="1">
      <alignment horizontal="right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right" vertical="center"/>
    </xf>
    <xf numFmtId="0" fontId="20" fillId="3" borderId="9" xfId="0" applyFont="1" applyFill="1" applyBorder="1" applyAlignment="1">
      <alignment horizontal="right" vertical="center"/>
    </xf>
    <xf numFmtId="0" fontId="20" fillId="3" borderId="7" xfId="0" applyFont="1" applyFill="1" applyBorder="1" applyAlignment="1">
      <alignment horizontal="right" vertical="center"/>
    </xf>
  </cellXfs>
  <cellStyles count="4">
    <cellStyle name="Moeda" xfId="1" builtinId="4"/>
    <cellStyle name="Normal" xfId="0" builtinId="0"/>
    <cellStyle name="Ruim" xfId="3" builtinId="27"/>
    <cellStyle name="Vírgula" xfId="2" builtinId="3"/>
  </cellStyles>
  <dxfs count="6"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FF99"/>
        </patternFill>
      </fill>
    </dxf>
    <dxf>
      <fill>
        <patternFill>
          <b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  <fill>
        <patternFill>
          <bgColor rgb="FFFFFF99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321468</xdr:colOff>
      <xdr:row>0</xdr:row>
      <xdr:rowOff>83345</xdr:rowOff>
    </xdr:from>
    <xdr:to>
      <xdr:col>2</xdr:col>
      <xdr:colOff>1809749</xdr:colOff>
      <xdr:row>3</xdr:row>
      <xdr:rowOff>194614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8687" y="83345"/>
          <a:ext cx="1952625" cy="1004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37"/>
  <sheetViews>
    <sheetView showGridLines="0" tabSelected="1" zoomScale="80" zoomScaleNormal="80" zoomScalePageLayoutView="19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V23" sqref="V23"/>
    </sheetView>
  </sheetViews>
  <sheetFormatPr defaultRowHeight="15" x14ac:dyDescent="0.25"/>
  <cols>
    <col min="1" max="1" width="5.7109375" customWidth="1"/>
    <col min="2" max="2" width="7" style="1" bestFit="1" customWidth="1"/>
    <col min="3" max="3" width="34.42578125" style="11" customWidth="1"/>
    <col min="4" max="4" width="9.7109375" style="11" customWidth="1"/>
    <col min="5" max="6" width="8.28515625" style="2" customWidth="1"/>
    <col min="7" max="7" width="14" style="2" bestFit="1" customWidth="1"/>
    <col min="8" max="8" width="16" style="2" bestFit="1" customWidth="1"/>
    <col min="9" max="9" width="23.140625" style="2" bestFit="1" customWidth="1"/>
    <col min="10" max="10" width="22.85546875" style="2" bestFit="1" customWidth="1"/>
    <col min="11" max="11" width="22" style="2" bestFit="1" customWidth="1"/>
    <col min="12" max="12" width="14" style="2" bestFit="1" customWidth="1"/>
    <col min="13" max="13" width="22.85546875" style="2" bestFit="1" customWidth="1"/>
    <col min="14" max="14" width="18.42578125" style="2" customWidth="1"/>
    <col min="15" max="15" width="20.85546875" style="2" bestFit="1" customWidth="1"/>
    <col min="16" max="16" width="16" style="2" customWidth="1"/>
    <col min="17" max="17" width="22.42578125" style="2" bestFit="1" customWidth="1"/>
    <col min="18" max="18" width="23.85546875" style="2" bestFit="1" customWidth="1"/>
    <col min="19" max="19" width="21.7109375" style="2" bestFit="1" customWidth="1"/>
    <col min="20" max="20" width="19.42578125" style="2" bestFit="1" customWidth="1"/>
    <col min="21" max="21" width="21.7109375" style="2" bestFit="1" customWidth="1"/>
    <col min="22" max="24" width="25.7109375" style="2" customWidth="1"/>
    <col min="25" max="25" width="28.5703125" style="2" customWidth="1"/>
    <col min="26" max="26" width="26.5703125" style="2" hidden="1" customWidth="1"/>
    <col min="27" max="27" width="33.42578125" style="2" hidden="1" customWidth="1"/>
    <col min="28" max="28" width="24.85546875" style="2" hidden="1" customWidth="1"/>
    <col min="29" max="29" width="29.28515625" style="2" hidden="1" customWidth="1"/>
    <col min="30" max="30" width="32.5703125" style="2" hidden="1" customWidth="1"/>
    <col min="31" max="31" width="37" style="2" hidden="1" customWidth="1"/>
    <col min="32" max="32" width="20.7109375" style="2" hidden="1" customWidth="1"/>
    <col min="33" max="33" width="37.85546875" style="2" hidden="1" customWidth="1"/>
    <col min="34" max="34" width="22.28515625" style="2" hidden="1" customWidth="1"/>
    <col min="35" max="35" width="47.140625" style="2" hidden="1" customWidth="1"/>
    <col min="36" max="36" width="25.42578125" style="2" hidden="1" customWidth="1"/>
    <col min="37" max="37" width="30.7109375" style="2" hidden="1" customWidth="1"/>
    <col min="38" max="38" width="25.140625" style="2" hidden="1" customWidth="1"/>
    <col min="39" max="39" width="31.5703125" style="2" hidden="1" customWidth="1"/>
    <col min="40" max="40" width="31.140625" style="2" hidden="1" customWidth="1"/>
    <col min="41" max="41" width="29" style="2" hidden="1" customWidth="1"/>
    <col min="42" max="42" width="27.28515625" style="2" hidden="1" customWidth="1"/>
    <col min="43" max="43" width="17.140625" style="2" customWidth="1"/>
    <col min="44" max="44" width="13" style="2" bestFit="1" customWidth="1"/>
    <col min="45" max="45" width="14.28515625" style="2" bestFit="1" customWidth="1"/>
    <col min="46" max="46" width="12.7109375" style="2" bestFit="1" customWidth="1"/>
    <col min="47" max="47" width="13.85546875" style="9" bestFit="1" customWidth="1"/>
    <col min="48" max="48" width="21.85546875" bestFit="1" customWidth="1"/>
    <col min="49" max="49" width="13" bestFit="1" customWidth="1"/>
  </cols>
  <sheetData>
    <row r="1" spans="1:49" ht="23.25" x14ac:dyDescent="0.25">
      <c r="B1" s="63" t="s">
        <v>12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</row>
    <row r="2" spans="1:49" ht="23.25" x14ac:dyDescent="0.25">
      <c r="B2" s="89" t="s">
        <v>68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  <c r="AJ2" s="89"/>
      <c r="AK2" s="89"/>
      <c r="AL2" s="89"/>
      <c r="AM2" s="89"/>
      <c r="AN2" s="89"/>
      <c r="AO2" s="89"/>
      <c r="AP2" s="89"/>
      <c r="AQ2" s="89"/>
      <c r="AR2" s="89"/>
      <c r="AS2" s="89"/>
      <c r="AT2" s="89"/>
      <c r="AU2" s="89"/>
      <c r="AV2" s="89"/>
    </row>
    <row r="3" spans="1:49" ht="23.25" customHeight="1" x14ac:dyDescent="0.25">
      <c r="B3" s="90" t="s">
        <v>36</v>
      </c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</row>
    <row r="4" spans="1:49" ht="23.25" customHeight="1" x14ac:dyDescent="0.25">
      <c r="B4" s="90" t="s">
        <v>23</v>
      </c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</row>
    <row r="5" spans="1:49" s="23" customFormat="1" ht="23.25" customHeight="1" thickBot="1" x14ac:dyDescent="0.3"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</row>
    <row r="6" spans="1:49" ht="30.75" customHeight="1" thickBot="1" x14ac:dyDescent="0.3">
      <c r="B6" s="86" t="s">
        <v>11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8"/>
      <c r="AW6" s="22"/>
    </row>
    <row r="7" spans="1:49" ht="21" customHeight="1" thickBot="1" x14ac:dyDescent="0.3">
      <c r="A7" s="16"/>
      <c r="B7" s="64" t="s">
        <v>0</v>
      </c>
      <c r="C7" s="66" t="s">
        <v>1</v>
      </c>
      <c r="D7" s="66" t="s">
        <v>47</v>
      </c>
      <c r="E7" s="68" t="s">
        <v>10</v>
      </c>
      <c r="F7" s="82" t="s">
        <v>69</v>
      </c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4"/>
      <c r="V7" s="70" t="s">
        <v>24</v>
      </c>
      <c r="W7" s="71"/>
      <c r="X7" s="71"/>
      <c r="Y7" s="72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2"/>
      <c r="AQ7" s="73" t="s">
        <v>64</v>
      </c>
      <c r="AR7" s="74"/>
      <c r="AS7" s="74"/>
      <c r="AT7" s="74"/>
      <c r="AU7" s="74"/>
      <c r="AV7" s="75"/>
      <c r="AW7" s="22"/>
    </row>
    <row r="8" spans="1:49" ht="113.25" customHeight="1" thickBot="1" x14ac:dyDescent="0.3">
      <c r="A8" s="16"/>
      <c r="B8" s="65"/>
      <c r="C8" s="67"/>
      <c r="D8" s="67"/>
      <c r="E8" s="69"/>
      <c r="F8" s="76" t="s">
        <v>63</v>
      </c>
      <c r="G8" s="39" t="s">
        <v>32</v>
      </c>
      <c r="H8" s="39" t="s">
        <v>33</v>
      </c>
      <c r="I8" s="39" t="s">
        <v>34</v>
      </c>
      <c r="J8" s="39" t="s">
        <v>35</v>
      </c>
      <c r="K8" s="39" t="s">
        <v>37</v>
      </c>
      <c r="L8" s="39" t="s">
        <v>46</v>
      </c>
      <c r="M8" s="39" t="s">
        <v>38</v>
      </c>
      <c r="N8" s="39" t="s">
        <v>39</v>
      </c>
      <c r="O8" s="39" t="s">
        <v>40</v>
      </c>
      <c r="P8" s="39" t="s">
        <v>41</v>
      </c>
      <c r="Q8" s="39" t="s">
        <v>42</v>
      </c>
      <c r="R8" s="39" t="s">
        <v>43</v>
      </c>
      <c r="S8" s="39" t="s">
        <v>44</v>
      </c>
      <c r="T8" s="39" t="s">
        <v>45</v>
      </c>
      <c r="U8" s="39" t="s">
        <v>25</v>
      </c>
      <c r="V8" s="39" t="s">
        <v>30</v>
      </c>
      <c r="W8" s="39" t="s">
        <v>31</v>
      </c>
      <c r="X8" s="39" t="s">
        <v>70</v>
      </c>
      <c r="Y8" s="39" t="s">
        <v>71</v>
      </c>
      <c r="Z8" s="40" t="s">
        <v>2</v>
      </c>
      <c r="AA8" s="40" t="s">
        <v>3</v>
      </c>
      <c r="AB8" s="40" t="s">
        <v>4</v>
      </c>
      <c r="AC8" s="40" t="s">
        <v>13</v>
      </c>
      <c r="AD8" s="40" t="s">
        <v>14</v>
      </c>
      <c r="AE8" s="40" t="s">
        <v>15</v>
      </c>
      <c r="AF8" s="40" t="s">
        <v>16</v>
      </c>
      <c r="AG8" s="40" t="s">
        <v>17</v>
      </c>
      <c r="AH8" s="40" t="s">
        <v>18</v>
      </c>
      <c r="AI8" s="40" t="s">
        <v>19</v>
      </c>
      <c r="AJ8" s="40" t="s">
        <v>20</v>
      </c>
      <c r="AK8" s="40" t="s">
        <v>52</v>
      </c>
      <c r="AL8" s="40" t="s">
        <v>53</v>
      </c>
      <c r="AM8" s="40" t="s">
        <v>54</v>
      </c>
      <c r="AN8" s="40" t="s">
        <v>55</v>
      </c>
      <c r="AO8" s="40" t="s">
        <v>56</v>
      </c>
      <c r="AP8" s="40" t="s">
        <v>57</v>
      </c>
      <c r="AQ8" s="38" t="s">
        <v>7</v>
      </c>
      <c r="AR8" s="38" t="s">
        <v>8</v>
      </c>
      <c r="AS8" s="38" t="s">
        <v>9</v>
      </c>
      <c r="AT8" s="39" t="s">
        <v>5</v>
      </c>
      <c r="AU8" s="39" t="s">
        <v>6</v>
      </c>
      <c r="AV8" s="56" t="s">
        <v>67</v>
      </c>
      <c r="AW8" s="37"/>
    </row>
    <row r="9" spans="1:49" s="15" customFormat="1" ht="22.5" customHeight="1" thickBot="1" x14ac:dyDescent="0.35">
      <c r="B9" s="25">
        <v>1</v>
      </c>
      <c r="C9" s="26" t="s">
        <v>66</v>
      </c>
      <c r="D9" s="28" t="s">
        <v>48</v>
      </c>
      <c r="E9" s="29">
        <v>1</v>
      </c>
      <c r="F9" s="77"/>
      <c r="G9" s="34">
        <v>3483.65</v>
      </c>
      <c r="H9" s="30"/>
      <c r="I9" s="30"/>
      <c r="J9" s="30"/>
      <c r="K9" s="30"/>
      <c r="L9" s="30">
        <v>4117.04</v>
      </c>
      <c r="M9" s="30"/>
      <c r="N9" s="30"/>
      <c r="O9" s="30"/>
      <c r="P9" s="31"/>
      <c r="Q9" s="31"/>
      <c r="R9" s="31"/>
      <c r="S9" s="31">
        <v>3701.85</v>
      </c>
      <c r="T9" s="31"/>
      <c r="U9" s="30">
        <v>4064.36</v>
      </c>
      <c r="V9" s="31">
        <v>4949.8599999999997</v>
      </c>
      <c r="W9" s="31">
        <v>4302.84</v>
      </c>
      <c r="X9" s="31">
        <v>6394.38</v>
      </c>
      <c r="Y9" s="31">
        <v>4091.2</v>
      </c>
      <c r="Z9" s="32">
        <f t="shared" ref="Z9:AO9" si="0">IF(AND($AR9&lt;=G9,G9&lt;=$AS9),G9)</f>
        <v>3483.65</v>
      </c>
      <c r="AA9" s="32" t="b">
        <f t="shared" si="0"/>
        <v>0</v>
      </c>
      <c r="AB9" s="32" t="b">
        <f t="shared" si="0"/>
        <v>0</v>
      </c>
      <c r="AC9" s="32" t="b">
        <f t="shared" si="0"/>
        <v>0</v>
      </c>
      <c r="AD9" s="32" t="b">
        <f t="shared" si="0"/>
        <v>0</v>
      </c>
      <c r="AE9" s="32">
        <f t="shared" si="0"/>
        <v>4117.04</v>
      </c>
      <c r="AF9" s="32" t="b">
        <f t="shared" si="0"/>
        <v>0</v>
      </c>
      <c r="AG9" s="32" t="b">
        <f t="shared" si="0"/>
        <v>0</v>
      </c>
      <c r="AH9" s="32" t="b">
        <f t="shared" si="0"/>
        <v>0</v>
      </c>
      <c r="AI9" s="32" t="b">
        <f t="shared" si="0"/>
        <v>0</v>
      </c>
      <c r="AJ9" s="32" t="b">
        <f t="shared" si="0"/>
        <v>0</v>
      </c>
      <c r="AK9" s="32" t="b">
        <f t="shared" si="0"/>
        <v>0</v>
      </c>
      <c r="AL9" s="32">
        <f t="shared" si="0"/>
        <v>3701.85</v>
      </c>
      <c r="AM9" s="32" t="b">
        <f t="shared" si="0"/>
        <v>0</v>
      </c>
      <c r="AN9" s="32">
        <f t="shared" si="0"/>
        <v>4064.36</v>
      </c>
      <c r="AO9" s="32">
        <f t="shared" si="0"/>
        <v>4949.8599999999997</v>
      </c>
      <c r="AP9" s="32">
        <f>IF(AND($AR9&lt;=Y9,Y9&lt;=$AS9),Y9)</f>
        <v>4091.2</v>
      </c>
      <c r="AQ9" s="41">
        <f>MEDIAN(G9:Y9)</f>
        <v>4104.12</v>
      </c>
      <c r="AR9" s="41">
        <f>0.5*AQ9</f>
        <v>2052.06</v>
      </c>
      <c r="AS9" s="41">
        <f>1.5*AQ9</f>
        <v>6156.18</v>
      </c>
      <c r="AT9" s="42">
        <f>MEDIAN(Z9:AP9)</f>
        <v>4077.78</v>
      </c>
      <c r="AU9" s="43">
        <f>AVERAGE(Z9:AP9)</f>
        <v>4067.99</v>
      </c>
      <c r="AV9" s="57">
        <f>AU9*E9</f>
        <v>4067.99</v>
      </c>
    </row>
    <row r="10" spans="1:49" s="15" customFormat="1" ht="22.5" customHeight="1" thickBot="1" x14ac:dyDescent="0.35">
      <c r="B10" s="25">
        <v>2</v>
      </c>
      <c r="C10" s="26" t="s">
        <v>27</v>
      </c>
      <c r="D10" s="28" t="s">
        <v>49</v>
      </c>
      <c r="E10" s="29">
        <v>2</v>
      </c>
      <c r="F10" s="77"/>
      <c r="G10" s="34"/>
      <c r="H10" s="30"/>
      <c r="I10" s="30">
        <v>3489.78</v>
      </c>
      <c r="J10" s="30">
        <v>4431</v>
      </c>
      <c r="K10" s="30"/>
      <c r="L10" s="30">
        <v>4668.46</v>
      </c>
      <c r="M10" s="30">
        <v>3738.43</v>
      </c>
      <c r="N10" s="30"/>
      <c r="O10" s="30"/>
      <c r="P10" s="31">
        <v>3604.06</v>
      </c>
      <c r="Q10" s="31">
        <v>4085.4</v>
      </c>
      <c r="R10" s="31">
        <v>4166.67</v>
      </c>
      <c r="S10" s="31">
        <v>3651.49</v>
      </c>
      <c r="T10" s="31"/>
      <c r="U10" s="30">
        <v>3843.85</v>
      </c>
      <c r="V10" s="31">
        <v>6679.52</v>
      </c>
      <c r="W10" s="31">
        <v>4324.72</v>
      </c>
      <c r="X10" s="31">
        <v>12218.91</v>
      </c>
      <c r="Y10" s="31">
        <v>6252.23</v>
      </c>
      <c r="Z10" s="32" t="b">
        <f t="shared" ref="Z10:Z13" si="1">IF(AND($AR10&lt;=G10,G10&lt;=$AS10),G10)</f>
        <v>0</v>
      </c>
      <c r="AA10" s="32" t="b">
        <f t="shared" ref="AA10:AA13" si="2">IF(AND($AR10&lt;=H10,H10&lt;=$AS10),H10)</f>
        <v>0</v>
      </c>
      <c r="AB10" s="32">
        <f t="shared" ref="AB10:AB13" si="3">IF(AND($AR10&lt;=I10,I10&lt;=$AS10),I10)</f>
        <v>3489.78</v>
      </c>
      <c r="AC10" s="32">
        <f t="shared" ref="AC10:AC13" si="4">IF(AND($AR10&lt;=J10,J10&lt;=$AS10),J10)</f>
        <v>4431</v>
      </c>
      <c r="AD10" s="32" t="b">
        <f t="shared" ref="AD10:AD13" si="5">IF(AND($AR10&lt;=K10,K10&lt;=$AS10),K10)</f>
        <v>0</v>
      </c>
      <c r="AE10" s="32">
        <f t="shared" ref="AE10:AE13" si="6">IF(AND($AR10&lt;=L10,L10&lt;=$AS10),L10)</f>
        <v>4668.46</v>
      </c>
      <c r="AF10" s="32">
        <f t="shared" ref="AF10:AF13" si="7">IF(AND($AR10&lt;=M10,M10&lt;=$AS10),M10)</f>
        <v>3738.43</v>
      </c>
      <c r="AG10" s="32" t="b">
        <f t="shared" ref="AG10:AG13" si="8">IF(AND($AR10&lt;=N10,N10&lt;=$AS10),N10)</f>
        <v>0</v>
      </c>
      <c r="AH10" s="32" t="b">
        <f t="shared" ref="AH10:AH13" si="9">IF(AND($AR10&lt;=O10,O10&lt;=$AS10),O10)</f>
        <v>0</v>
      </c>
      <c r="AI10" s="32">
        <f t="shared" ref="AI10:AI13" si="10">IF(AND($AR10&lt;=P10,P10&lt;=$AS10),P10)</f>
        <v>3604.06</v>
      </c>
      <c r="AJ10" s="32">
        <f t="shared" ref="AJ10:AJ13" si="11">IF(AND($AR10&lt;=Q10,Q10&lt;=$AS10),Q10)</f>
        <v>4085.4</v>
      </c>
      <c r="AK10" s="32">
        <f t="shared" ref="AK10:AK13" si="12">IF(AND($AR10&lt;=R10,R10&lt;=$AS10),R10)</f>
        <v>4166.67</v>
      </c>
      <c r="AL10" s="32">
        <f t="shared" ref="AL10:AL13" si="13">IF(AND($AR10&lt;=S10,S10&lt;=$AS10),S10)</f>
        <v>3651.49</v>
      </c>
      <c r="AM10" s="32" t="b">
        <f t="shared" ref="AM10:AM13" si="14">IF(AND($AR10&lt;=T10,T10&lt;=$AS10),T10)</f>
        <v>0</v>
      </c>
      <c r="AN10" s="32">
        <f t="shared" ref="AN10:AN13" si="15">IF(AND($AR10&lt;=U10,U10&lt;=$AS10),U10)</f>
        <v>3843.85</v>
      </c>
      <c r="AO10" s="32" t="b">
        <f t="shared" ref="AO10:AO13" si="16">IF(AND($AR10&lt;=V10,V10&lt;=$AS10),V10)</f>
        <v>0</v>
      </c>
      <c r="AP10" s="32" t="b">
        <f t="shared" ref="AP10:AP13" si="17">IF(AND($AR10&lt;=Y10,Y10&lt;=$AS10),Y10)</f>
        <v>0</v>
      </c>
      <c r="AQ10" s="41">
        <f>MEDIAN(G10:Y10)</f>
        <v>4166.67</v>
      </c>
      <c r="AR10" s="41">
        <f>0.5*AQ10</f>
        <v>2083.34</v>
      </c>
      <c r="AS10" s="41">
        <f>1.5*AQ10</f>
        <v>6250.01</v>
      </c>
      <c r="AT10" s="42">
        <f>MEDIAN(Z10:AP10)</f>
        <v>3843.85</v>
      </c>
      <c r="AU10" s="43">
        <f>AVERAGE(Z10:AP10)</f>
        <v>3964.35</v>
      </c>
      <c r="AV10" s="57">
        <f>AU10*E10</f>
        <v>7928.7</v>
      </c>
    </row>
    <row r="11" spans="1:49" s="15" customFormat="1" ht="22.5" customHeight="1" thickBot="1" x14ac:dyDescent="0.35">
      <c r="B11" s="25">
        <v>3</v>
      </c>
      <c r="C11" s="26" t="s">
        <v>28</v>
      </c>
      <c r="D11" s="28" t="s">
        <v>50</v>
      </c>
      <c r="E11" s="29">
        <v>2</v>
      </c>
      <c r="F11" s="77"/>
      <c r="G11" s="34"/>
      <c r="H11" s="30"/>
      <c r="I11" s="30">
        <v>4642.1499999999996</v>
      </c>
      <c r="J11" s="30">
        <v>5827.78</v>
      </c>
      <c r="K11" s="30"/>
      <c r="L11" s="30">
        <v>5494.21</v>
      </c>
      <c r="M11" s="30"/>
      <c r="N11" s="30"/>
      <c r="O11" s="30"/>
      <c r="P11" s="31">
        <v>4684.7</v>
      </c>
      <c r="Q11" s="31">
        <v>4762.47</v>
      </c>
      <c r="R11" s="31"/>
      <c r="S11" s="31">
        <v>5090.54</v>
      </c>
      <c r="T11" s="31"/>
      <c r="U11" s="30">
        <v>3843.85</v>
      </c>
      <c r="V11" s="31">
        <v>8082.54</v>
      </c>
      <c r="W11" s="31">
        <v>5641.8</v>
      </c>
      <c r="X11" s="31">
        <v>8488.0300000000007</v>
      </c>
      <c r="Y11" s="31">
        <v>7546.25</v>
      </c>
      <c r="Z11" s="32" t="b">
        <f t="shared" si="1"/>
        <v>0</v>
      </c>
      <c r="AA11" s="32" t="b">
        <f t="shared" si="2"/>
        <v>0</v>
      </c>
      <c r="AB11" s="32">
        <f t="shared" si="3"/>
        <v>4642.1499999999996</v>
      </c>
      <c r="AC11" s="32">
        <f t="shared" si="4"/>
        <v>5827.78</v>
      </c>
      <c r="AD11" s="32" t="b">
        <f t="shared" si="5"/>
        <v>0</v>
      </c>
      <c r="AE11" s="32">
        <f t="shared" si="6"/>
        <v>5494.21</v>
      </c>
      <c r="AF11" s="32" t="b">
        <f t="shared" si="7"/>
        <v>0</v>
      </c>
      <c r="AG11" s="32" t="b">
        <f t="shared" si="8"/>
        <v>0</v>
      </c>
      <c r="AH11" s="32" t="b">
        <f t="shared" si="9"/>
        <v>0</v>
      </c>
      <c r="AI11" s="32">
        <f t="shared" si="10"/>
        <v>4684.7</v>
      </c>
      <c r="AJ11" s="32">
        <f t="shared" si="11"/>
        <v>4762.47</v>
      </c>
      <c r="AK11" s="32" t="b">
        <f t="shared" si="12"/>
        <v>0</v>
      </c>
      <c r="AL11" s="32">
        <f t="shared" si="13"/>
        <v>5090.54</v>
      </c>
      <c r="AM11" s="32" t="b">
        <f t="shared" si="14"/>
        <v>0</v>
      </c>
      <c r="AN11" s="32">
        <f t="shared" si="15"/>
        <v>3843.85</v>
      </c>
      <c r="AO11" s="32">
        <f t="shared" si="16"/>
        <v>8082.54</v>
      </c>
      <c r="AP11" s="32">
        <f t="shared" si="17"/>
        <v>7546.25</v>
      </c>
      <c r="AQ11" s="41">
        <f>MEDIAN(G11:Y11)</f>
        <v>5494.21</v>
      </c>
      <c r="AR11" s="41">
        <f>0.5*AQ11</f>
        <v>2747.11</v>
      </c>
      <c r="AS11" s="41">
        <f>1.5*AQ11</f>
        <v>8241.32</v>
      </c>
      <c r="AT11" s="42">
        <f>MEDIAN(Z11:AP11)</f>
        <v>5090.54</v>
      </c>
      <c r="AU11" s="43">
        <f>AVERAGE(Z11:AP11)</f>
        <v>5552.72</v>
      </c>
      <c r="AV11" s="57">
        <f>AU11*E11</f>
        <v>11105.44</v>
      </c>
    </row>
    <row r="12" spans="1:49" s="15" customFormat="1" ht="22.5" customHeight="1" thickBot="1" x14ac:dyDescent="0.35">
      <c r="B12" s="25">
        <v>4</v>
      </c>
      <c r="C12" s="26" t="s">
        <v>29</v>
      </c>
      <c r="D12" s="28" t="s">
        <v>51</v>
      </c>
      <c r="E12" s="29">
        <v>2</v>
      </c>
      <c r="F12" s="77"/>
      <c r="G12" s="34"/>
      <c r="H12" s="30">
        <v>4523.8900000000003</v>
      </c>
      <c r="I12" s="30"/>
      <c r="J12" s="30"/>
      <c r="K12" s="30">
        <v>4156.87</v>
      </c>
      <c r="L12" s="30">
        <v>5477.88</v>
      </c>
      <c r="M12" s="30"/>
      <c r="N12" s="30"/>
      <c r="O12" s="30">
        <v>5419.62</v>
      </c>
      <c r="P12" s="31"/>
      <c r="Q12" s="31"/>
      <c r="R12" s="31"/>
      <c r="S12" s="31"/>
      <c r="T12" s="31"/>
      <c r="U12" s="30">
        <v>3015.4</v>
      </c>
      <c r="V12" s="31">
        <v>6352.87</v>
      </c>
      <c r="W12" s="31">
        <v>5626.97</v>
      </c>
      <c r="X12" s="31">
        <v>8463.14</v>
      </c>
      <c r="Y12" s="31">
        <v>5389.56</v>
      </c>
      <c r="Z12" s="32" t="b">
        <f t="shared" si="1"/>
        <v>0</v>
      </c>
      <c r="AA12" s="32">
        <f t="shared" si="2"/>
        <v>4523.8900000000003</v>
      </c>
      <c r="AB12" s="32" t="b">
        <f t="shared" si="3"/>
        <v>0</v>
      </c>
      <c r="AC12" s="32" t="b">
        <f t="shared" si="4"/>
        <v>0</v>
      </c>
      <c r="AD12" s="32">
        <f t="shared" si="5"/>
        <v>4156.87</v>
      </c>
      <c r="AE12" s="32">
        <f t="shared" si="6"/>
        <v>5477.88</v>
      </c>
      <c r="AF12" s="32" t="b">
        <f t="shared" si="7"/>
        <v>0</v>
      </c>
      <c r="AG12" s="32" t="b">
        <f t="shared" si="8"/>
        <v>0</v>
      </c>
      <c r="AH12" s="32">
        <f t="shared" si="9"/>
        <v>5419.62</v>
      </c>
      <c r="AI12" s="32" t="b">
        <f t="shared" si="10"/>
        <v>0</v>
      </c>
      <c r="AJ12" s="32" t="b">
        <f t="shared" si="11"/>
        <v>0</v>
      </c>
      <c r="AK12" s="32" t="b">
        <f t="shared" si="12"/>
        <v>0</v>
      </c>
      <c r="AL12" s="32" t="b">
        <f t="shared" si="13"/>
        <v>0</v>
      </c>
      <c r="AM12" s="32" t="b">
        <f t="shared" si="14"/>
        <v>0</v>
      </c>
      <c r="AN12" s="32">
        <f t="shared" si="15"/>
        <v>3015.4</v>
      </c>
      <c r="AO12" s="32">
        <f t="shared" si="16"/>
        <v>6352.87</v>
      </c>
      <c r="AP12" s="32">
        <f t="shared" si="17"/>
        <v>5389.56</v>
      </c>
      <c r="AQ12" s="41">
        <f>MEDIAN(G12:Y12)</f>
        <v>5419.62</v>
      </c>
      <c r="AR12" s="41">
        <f>0.5*AQ12</f>
        <v>2709.81</v>
      </c>
      <c r="AS12" s="41">
        <f>1.5*AQ12</f>
        <v>8129.43</v>
      </c>
      <c r="AT12" s="42">
        <f>MEDIAN(Z12:AP12)</f>
        <v>5389.56</v>
      </c>
      <c r="AU12" s="43">
        <f>AVERAGE(Z12:AP12)</f>
        <v>4905.16</v>
      </c>
      <c r="AV12" s="57">
        <f>AU12*E12</f>
        <v>9810.32</v>
      </c>
    </row>
    <row r="13" spans="1:49" s="15" customFormat="1" ht="22.5" customHeight="1" thickBot="1" x14ac:dyDescent="0.35">
      <c r="B13" s="25">
        <v>5</v>
      </c>
      <c r="C13" s="26" t="s">
        <v>26</v>
      </c>
      <c r="D13" s="28" t="s">
        <v>65</v>
      </c>
      <c r="E13" s="27">
        <v>1</v>
      </c>
      <c r="F13" s="78"/>
      <c r="G13" s="35"/>
      <c r="H13" s="33"/>
      <c r="I13" s="33">
        <v>7128.85</v>
      </c>
      <c r="J13" s="33">
        <v>6904.09</v>
      </c>
      <c r="K13" s="33"/>
      <c r="L13" s="33">
        <v>8366.4500000000007</v>
      </c>
      <c r="M13" s="33"/>
      <c r="N13" s="33"/>
      <c r="O13" s="33"/>
      <c r="P13" s="36"/>
      <c r="Q13" s="36">
        <v>5737.22</v>
      </c>
      <c r="R13" s="36"/>
      <c r="S13" s="36">
        <v>7549.76</v>
      </c>
      <c r="T13" s="36">
        <v>7580.6</v>
      </c>
      <c r="U13" s="33"/>
      <c r="V13" s="36">
        <v>11151.34</v>
      </c>
      <c r="W13" s="36">
        <v>8493.66</v>
      </c>
      <c r="X13" s="36">
        <v>10674.49</v>
      </c>
      <c r="Y13" s="36">
        <v>8200.7199999999993</v>
      </c>
      <c r="Z13" s="32" t="b">
        <f t="shared" si="1"/>
        <v>0</v>
      </c>
      <c r="AA13" s="32" t="b">
        <f t="shared" si="2"/>
        <v>0</v>
      </c>
      <c r="AB13" s="32">
        <f t="shared" si="3"/>
        <v>7128.85</v>
      </c>
      <c r="AC13" s="32">
        <f t="shared" si="4"/>
        <v>6904.09</v>
      </c>
      <c r="AD13" s="32" t="b">
        <f t="shared" si="5"/>
        <v>0</v>
      </c>
      <c r="AE13" s="32">
        <f t="shared" si="6"/>
        <v>8366.4500000000007</v>
      </c>
      <c r="AF13" s="32" t="b">
        <f t="shared" si="7"/>
        <v>0</v>
      </c>
      <c r="AG13" s="32" t="b">
        <f t="shared" si="8"/>
        <v>0</v>
      </c>
      <c r="AH13" s="32" t="b">
        <f t="shared" si="9"/>
        <v>0</v>
      </c>
      <c r="AI13" s="32" t="b">
        <f t="shared" si="10"/>
        <v>0</v>
      </c>
      <c r="AJ13" s="32">
        <f t="shared" si="11"/>
        <v>5737.22</v>
      </c>
      <c r="AK13" s="32" t="b">
        <f t="shared" si="12"/>
        <v>0</v>
      </c>
      <c r="AL13" s="32">
        <f t="shared" si="13"/>
        <v>7549.76</v>
      </c>
      <c r="AM13" s="32">
        <f t="shared" si="14"/>
        <v>7580.6</v>
      </c>
      <c r="AN13" s="32" t="b">
        <f t="shared" si="15"/>
        <v>0</v>
      </c>
      <c r="AO13" s="32">
        <f t="shared" si="16"/>
        <v>11151.34</v>
      </c>
      <c r="AP13" s="32">
        <f t="shared" si="17"/>
        <v>8200.7199999999993</v>
      </c>
      <c r="AQ13" s="47">
        <f>MEDIAN(G13:Y13)</f>
        <v>7890.66</v>
      </c>
      <c r="AR13" s="47">
        <f>0.5*AQ13</f>
        <v>3945.33</v>
      </c>
      <c r="AS13" s="47">
        <f>1.5*AQ13</f>
        <v>11835.99</v>
      </c>
      <c r="AT13" s="48">
        <f>MEDIAN(Z13:AP13)</f>
        <v>7565.18</v>
      </c>
      <c r="AU13" s="49">
        <f>AVERAGE(Z13:AP13)</f>
        <v>7827.38</v>
      </c>
      <c r="AV13" s="58">
        <f>AU13*E13</f>
        <v>7827.38</v>
      </c>
    </row>
    <row r="14" spans="1:49" s="15" customFormat="1" ht="22.5" customHeight="1" thickBot="1" x14ac:dyDescent="0.35">
      <c r="B14" s="79" t="s">
        <v>60</v>
      </c>
      <c r="C14" s="80"/>
      <c r="D14" s="80"/>
      <c r="E14" s="80"/>
      <c r="F14" s="81"/>
      <c r="G14" s="44">
        <v>44214</v>
      </c>
      <c r="H14" s="45">
        <v>44331</v>
      </c>
      <c r="I14" s="45">
        <v>44336</v>
      </c>
      <c r="J14" s="45">
        <v>44315</v>
      </c>
      <c r="K14" s="45">
        <v>44427</v>
      </c>
      <c r="L14" s="45">
        <v>44103</v>
      </c>
      <c r="M14" s="45">
        <v>44194</v>
      </c>
      <c r="N14" s="45">
        <v>44372</v>
      </c>
      <c r="O14" s="45">
        <v>44281</v>
      </c>
      <c r="P14" s="45">
        <v>44181</v>
      </c>
      <c r="Q14" s="45">
        <v>44223</v>
      </c>
      <c r="R14" s="45">
        <v>44353</v>
      </c>
      <c r="S14" s="45">
        <v>44263</v>
      </c>
      <c r="T14" s="45">
        <v>44295</v>
      </c>
      <c r="U14" s="45">
        <v>44106</v>
      </c>
      <c r="V14" s="55">
        <v>44438</v>
      </c>
      <c r="W14" s="55">
        <v>44454</v>
      </c>
      <c r="X14" s="55">
        <v>44459</v>
      </c>
      <c r="Y14" s="55">
        <v>44428</v>
      </c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94"/>
      <c r="AR14" s="95"/>
      <c r="AS14" s="95"/>
      <c r="AT14" s="95"/>
      <c r="AU14" s="95"/>
      <c r="AV14" s="96"/>
    </row>
    <row r="15" spans="1:49" s="15" customFormat="1" ht="22.5" customHeight="1" thickBot="1" x14ac:dyDescent="0.35">
      <c r="B15" s="92" t="s">
        <v>58</v>
      </c>
      <c r="C15" s="92"/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3"/>
      <c r="AR15" s="93"/>
      <c r="AS15" s="93"/>
      <c r="AT15" s="93"/>
      <c r="AU15" s="93"/>
      <c r="AV15" s="59">
        <f>SUM(AV9:AV13)</f>
        <v>40739.83</v>
      </c>
    </row>
    <row r="16" spans="1:49" s="15" customFormat="1" ht="22.5" customHeight="1" thickBot="1" x14ac:dyDescent="0.35">
      <c r="B16" s="97" t="s">
        <v>59</v>
      </c>
      <c r="C16" s="98"/>
      <c r="D16" s="98"/>
      <c r="E16" s="98"/>
      <c r="F16" s="98"/>
      <c r="G16" s="98"/>
      <c r="H16" s="98"/>
      <c r="I16" s="98"/>
      <c r="J16" s="98"/>
      <c r="K16" s="98"/>
      <c r="L16" s="98"/>
      <c r="M16" s="98"/>
      <c r="N16" s="98"/>
      <c r="O16" s="98"/>
      <c r="P16" s="98"/>
      <c r="Q16" s="98"/>
      <c r="R16" s="98"/>
      <c r="S16" s="98"/>
      <c r="T16" s="98"/>
      <c r="U16" s="98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98"/>
      <c r="AI16" s="98"/>
      <c r="AJ16" s="98"/>
      <c r="AK16" s="98"/>
      <c r="AL16" s="98"/>
      <c r="AM16" s="98"/>
      <c r="AN16" s="98"/>
      <c r="AO16" s="98"/>
      <c r="AP16" s="98"/>
      <c r="AQ16" s="98"/>
      <c r="AR16" s="98"/>
      <c r="AS16" s="98"/>
      <c r="AT16" s="98"/>
      <c r="AU16" s="99"/>
      <c r="AV16" s="59">
        <f>AV15*12</f>
        <v>488877.96</v>
      </c>
    </row>
    <row r="17" spans="2:48" s="50" customFormat="1" ht="22.5" customHeight="1" x14ac:dyDescent="0.3">
      <c r="B17" s="51"/>
      <c r="C17" s="51"/>
      <c r="D17" s="51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 s="53"/>
      <c r="R17" s="53"/>
      <c r="S17" s="53"/>
      <c r="T17" s="53"/>
      <c r="U17" s="53"/>
      <c r="V17" s="53" t="s">
        <v>61</v>
      </c>
      <c r="W17" s="53"/>
      <c r="X17" s="53" t="s">
        <v>61</v>
      </c>
      <c r="Y17" s="53" t="s">
        <v>61</v>
      </c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4"/>
    </row>
    <row r="18" spans="2:48" x14ac:dyDescent="0.25">
      <c r="B18" s="85" t="s">
        <v>21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</row>
    <row r="19" spans="2:48" x14ac:dyDescent="0.25">
      <c r="B19" s="60" t="s">
        <v>22</v>
      </c>
      <c r="C19" s="24" t="s">
        <v>62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4"/>
    </row>
    <row r="20" spans="2:48" ht="15.75" x14ac:dyDescent="0.25">
      <c r="B20" s="5"/>
      <c r="C20" s="10"/>
      <c r="D20" s="10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4"/>
    </row>
    <row r="21" spans="2:48" x14ac:dyDescent="0.25">
      <c r="B21" s="3"/>
      <c r="C21" s="10"/>
      <c r="D21" s="10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</row>
    <row r="22" spans="2:48" ht="24" customHeight="1" x14ac:dyDescent="0.25">
      <c r="P22" s="21"/>
      <c r="Q22" s="21"/>
      <c r="R22" s="21"/>
      <c r="S22" s="21"/>
      <c r="T22" s="21"/>
      <c r="U22" s="21"/>
      <c r="V22" s="21"/>
      <c r="W22" s="21"/>
      <c r="X22" s="21"/>
      <c r="Y22" s="21"/>
    </row>
    <row r="23" spans="2:48" ht="24" customHeight="1" x14ac:dyDescent="0.25">
      <c r="C23" s="12"/>
      <c r="D23" s="12"/>
      <c r="AQ23" s="6"/>
      <c r="AR23" s="6"/>
      <c r="AS23" s="6"/>
      <c r="AT23" s="6"/>
    </row>
    <row r="24" spans="2:48" ht="15.75" x14ac:dyDescent="0.25">
      <c r="C24" s="13"/>
      <c r="D24" s="13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</row>
    <row r="25" spans="2:48" ht="15.75" x14ac:dyDescent="0.25">
      <c r="C25" s="13"/>
      <c r="D25" s="13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S25" s="6"/>
      <c r="AT25" s="6"/>
    </row>
    <row r="26" spans="2:48" ht="15.75" x14ac:dyDescent="0.25">
      <c r="P26" s="8"/>
      <c r="Q26" s="8"/>
      <c r="R26" s="8"/>
      <c r="S26" s="8"/>
      <c r="T26" s="8"/>
      <c r="U26" s="8"/>
      <c r="V26" s="8"/>
      <c r="W26" s="8"/>
      <c r="X26" s="8"/>
      <c r="Y26" s="8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S26" s="6"/>
      <c r="AT26" s="6"/>
    </row>
    <row r="27" spans="2:48" ht="15.75" x14ac:dyDescent="0.25"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</row>
    <row r="28" spans="2:48" ht="15.75" x14ac:dyDescent="0.25">
      <c r="C28" s="13"/>
      <c r="D28" s="13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7"/>
      <c r="Q28" s="7"/>
      <c r="R28" s="7"/>
      <c r="S28" s="7"/>
      <c r="T28" s="7"/>
      <c r="U28" s="7"/>
      <c r="V28" s="7"/>
      <c r="W28" s="7"/>
      <c r="X28" s="7"/>
      <c r="Y28" s="7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</row>
    <row r="29" spans="2:48" ht="15.75" x14ac:dyDescent="0.25">
      <c r="C29" s="13"/>
      <c r="D29" s="13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</row>
    <row r="30" spans="2:48" ht="15.75" x14ac:dyDescent="0.25">
      <c r="C30" s="13"/>
      <c r="D30" s="13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</row>
    <row r="31" spans="2:48" ht="15.75" x14ac:dyDescent="0.25">
      <c r="C31" s="13"/>
      <c r="D31" s="13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</row>
    <row r="32" spans="2:48" ht="37.5" customHeight="1" x14ac:dyDescent="0.25"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</row>
    <row r="33" spans="2:46" ht="15.75" x14ac:dyDescent="0.25">
      <c r="B33" s="7"/>
      <c r="C33" s="2"/>
      <c r="D33" s="2"/>
      <c r="Z33" s="6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6"/>
      <c r="AQ33" s="6"/>
      <c r="AR33" s="6"/>
      <c r="AS33" s="6"/>
      <c r="AT33" s="6"/>
    </row>
    <row r="34" spans="2:46" ht="15.75" x14ac:dyDescent="0.25">
      <c r="B34" s="5"/>
      <c r="C34" s="2"/>
      <c r="D34" s="2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</row>
    <row r="35" spans="2:46" ht="15.75" x14ac:dyDescent="0.25">
      <c r="B35" s="5"/>
      <c r="C35" s="2"/>
      <c r="D35" s="2"/>
      <c r="Z35" s="6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6"/>
      <c r="AQ35" s="6"/>
      <c r="AR35" s="6"/>
      <c r="AS35" s="6"/>
      <c r="AT35" s="6"/>
    </row>
    <row r="36" spans="2:46" ht="15.75" x14ac:dyDescent="0.25">
      <c r="B36" s="5"/>
      <c r="C36" s="2"/>
      <c r="D36" s="2"/>
    </row>
    <row r="37" spans="2:46" ht="15.75" x14ac:dyDescent="0.25">
      <c r="B37" s="7"/>
      <c r="C37" s="2"/>
      <c r="D37" s="2"/>
    </row>
  </sheetData>
  <mergeCells count="19">
    <mergeCell ref="B14:F14"/>
    <mergeCell ref="F7:U7"/>
    <mergeCell ref="B18:AV18"/>
    <mergeCell ref="B6:AV6"/>
    <mergeCell ref="B2:AV2"/>
    <mergeCell ref="B3:AV3"/>
    <mergeCell ref="B4:AV4"/>
    <mergeCell ref="B5:AV5"/>
    <mergeCell ref="B15:AU15"/>
    <mergeCell ref="AQ14:AV14"/>
    <mergeCell ref="B16:AU16"/>
    <mergeCell ref="B1:AV1"/>
    <mergeCell ref="B7:B8"/>
    <mergeCell ref="C7:C8"/>
    <mergeCell ref="E7:E8"/>
    <mergeCell ref="V7:Y7"/>
    <mergeCell ref="D7:D8"/>
    <mergeCell ref="AQ7:AV7"/>
    <mergeCell ref="F8:F13"/>
  </mergeCells>
  <phoneticPr fontId="25" type="noConversion"/>
  <conditionalFormatting sqref="G9:V13 X9:Y13">
    <cfRule type="containsBlanks" dxfId="5" priority="86">
      <formula>LEN(TRIM(G9))=0</formula>
    </cfRule>
    <cfRule type="cellIs" dxfId="4" priority="87" operator="lessThan">
      <formula>$AR9</formula>
    </cfRule>
  </conditionalFormatting>
  <conditionalFormatting sqref="G9:V13 X9:AP13">
    <cfRule type="cellIs" dxfId="3" priority="97" operator="greaterThan">
      <formula>$AS9</formula>
    </cfRule>
  </conditionalFormatting>
  <conditionalFormatting sqref="W9:W13">
    <cfRule type="containsBlanks" dxfId="2" priority="1">
      <formula>LEN(TRIM(W9))=0</formula>
    </cfRule>
    <cfRule type="cellIs" dxfId="1" priority="2" operator="lessThan">
      <formula>$AR9</formula>
    </cfRule>
  </conditionalFormatting>
  <conditionalFormatting sqref="W9:W13">
    <cfRule type="cellIs" dxfId="0" priority="3" operator="greaterThan">
      <formula>$AS9</formula>
    </cfRule>
  </conditionalFormatting>
  <printOptions horizontalCentered="1" verticalCentered="1"/>
  <pageMargins left="0.31496062992125984" right="0.31496062992125984" top="0.39370078740157483" bottom="0.39370078740157483" header="0.11811023622047245" footer="0.11811023622047245"/>
  <pageSetup paperSize="8" scale="51" orientation="landscape" r:id="rId1"/>
  <headerFooter>
    <oddFooter>&amp;C&amp;Z&amp;F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Valor_Estimado</vt:lpstr>
      <vt:lpstr>Valor_Estimado!Area_de_impressao</vt:lpstr>
      <vt:lpstr>Valor_Estimado!Titulos_de_impressao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 Nunes Machado</dc:creator>
  <cp:lastModifiedBy>Tiago Severo Coelho de Oliveira</cp:lastModifiedBy>
  <cp:lastPrinted>2020-08-06T20:26:29Z</cp:lastPrinted>
  <dcterms:created xsi:type="dcterms:W3CDTF">2013-12-09T17:30:25Z</dcterms:created>
  <dcterms:modified xsi:type="dcterms:W3CDTF">2021-10-11T12:09:36Z</dcterms:modified>
</cp:coreProperties>
</file>